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defaultThemeVersion="166925"/>
  <mc:AlternateContent xmlns:mc="http://schemas.openxmlformats.org/markup-compatibility/2006">
    <mc:Choice Requires="x15">
      <x15ac:absPath xmlns:x15ac="http://schemas.microsoft.com/office/spreadsheetml/2010/11/ac" url="https://usptogov.sharepoint.com/sites/MSTde04c/Shared Documents/General/zzz - DO NOT MODIFY (Final Versions)/Final Spreadsheets/"/>
    </mc:Choice>
  </mc:AlternateContent>
  <xr:revisionPtr revIDLastSave="42" documentId="8_{5C9D02A2-DE2D-4C7E-8266-E485307C5EF0}" xr6:coauthVersionLast="47" xr6:coauthVersionMax="47" xr10:uidLastSave="{F8110E0A-7BDD-4751-8CB9-BA265BD14EE3}"/>
  <bookViews>
    <workbookView xWindow="-120" yWindow="-120" windowWidth="29040" windowHeight="17640"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3" l="1"/>
  <c r="V7" i="3"/>
  <c r="V6" i="3"/>
  <c r="V5" i="3"/>
  <c r="D5" i="3" l="1"/>
  <c r="D6" i="3"/>
  <c r="D7" i="3"/>
  <c r="B5" i="4" l="1"/>
  <c r="B6" i="4"/>
  <c r="J5" i="4"/>
  <c r="H3" i="4"/>
  <c r="F4" i="3"/>
  <c r="D4" i="3"/>
  <c r="O4" i="3" l="1"/>
  <c r="I3" i="3"/>
  <c r="O3" i="3" s="1"/>
  <c r="D3" i="3"/>
  <c r="B4" i="4" l="1"/>
  <c r="H4" i="4"/>
  <c r="C4" i="4"/>
  <c r="H4" i="3"/>
  <c r="D4" i="4" s="1"/>
  <c r="L4" i="3" l="1"/>
  <c r="Q4" i="3" s="1"/>
  <c r="J6" i="4"/>
  <c r="K4" i="3" l="1"/>
  <c r="E4" i="4" s="1"/>
  <c r="R4" i="3"/>
  <c r="W4" i="3"/>
  <c r="M4" i="3"/>
  <c r="F4" i="4" s="1"/>
  <c r="S4" i="3"/>
  <c r="T4" i="3" s="1"/>
  <c r="I4" i="4" l="1"/>
  <c r="K4" i="4"/>
  <c r="G4" i="4" s="1"/>
  <c r="H3" i="3" l="1"/>
  <c r="D3" i="4" s="1"/>
  <c r="F3" i="3"/>
  <c r="C3" i="4" l="1"/>
  <c r="B3" i="4"/>
  <c r="L3" i="3"/>
  <c r="Q3" i="3" s="1"/>
  <c r="M3" i="3" l="1"/>
  <c r="F3" i="4" s="1"/>
  <c r="K3" i="3"/>
  <c r="E3" i="4" s="1"/>
  <c r="R3" i="3"/>
  <c r="S3" i="3" s="1"/>
  <c r="T3" i="3" s="1"/>
  <c r="I3" i="4" s="1"/>
  <c r="W3" i="3"/>
  <c r="K3" i="4" s="1"/>
  <c r="G3" i="4" s="1"/>
</calcChain>
</file>

<file path=xl/sharedStrings.xml><?xml version="1.0" encoding="utf-8"?>
<sst xmlns="http://schemas.openxmlformats.org/spreadsheetml/2006/main" count="80" uniqueCount="72">
  <si>
    <t>Patent Number or Name of Exclusivity</t>
  </si>
  <si>
    <t>Earliest Filing Date of earliest patent</t>
  </si>
  <si>
    <t xml:space="preserve">Earliest non-provisional priority date
(or FDA exclusivity approval date)
</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</si>
  <si>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</si>
  <si>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</si>
  <si>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</si>
  <si>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</si>
  <si>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</si>
  <si>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</si>
  <si>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</si>
  <si>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</si>
  <si>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</si>
  <si>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rPr>
      <t>OR</t>
    </r>
    <r>
      <rPr>
        <sz val="11"/>
        <color rgb="FF000000"/>
        <rFont val="Calibri"/>
        <family val="2"/>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</si>
  <si>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</si>
  <si>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</si>
  <si>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</si>
  <si>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</si>
  <si>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</si>
  <si>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</si>
  <si>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</si>
  <si>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</si>
  <si>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</si>
  <si>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</si>
  <si>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</si>
  <si>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</si>
  <si>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</si>
  <si>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</si>
  <si>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</si>
  <si>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</si>
  <si>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</si>
  <si>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</si>
  <si>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</si>
  <si>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</si>
  <si>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</si>
  <si>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</si>
  <si>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</si>
  <si>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</si>
  <si>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</si>
  <si>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</si>
  <si>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</si>
  <si>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</si>
  <si>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4572909 (compounds, and methods of treating/preventing hypertension)</t>
  </si>
  <si>
    <t>4879303 (pharmaceutical compositions)</t>
  </si>
  <si>
    <t>FDA Exclusivity NPP</t>
  </si>
  <si>
    <t>FDA Exclusivity PED</t>
  </si>
  <si>
    <t>FDA Exclusivity I-472</t>
  </si>
  <si>
    <t>Patent Center</t>
  </si>
  <si>
    <t>PE2E</t>
  </si>
  <si>
    <t>Patent Number OR Name of Exclusivity</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</si>
  <si>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</si>
  <si>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</si>
  <si>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</si>
  <si>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</si>
  <si>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</si>
  <si>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</si>
  <si>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</si>
  <si>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</si>
  <si>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</si>
  <si>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</si>
  <si>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</si>
  <si>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</si>
  <si>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</si>
  <si>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</si>
  <si>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</si>
  <si>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</si>
  <si>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</si>
  <si>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</si>
  <si>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</si>
  <si>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</si>
  <si>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</si>
  <si>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4572909 (Genus including amlodipine)</t>
  </si>
  <si>
    <t>4879303 (Amlodipine besylate and 
formulations thereof)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</si>
</sst>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0">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i/>
      <sz val="11"/>
      <color theme="1"/>
      <name val="Calibri"/>
      <family val="2"/>
      <scheme val="minor"/>
    </font>
    <font>
      <b/>
      <u/>
      <sz val="11"/>
      <color rgb="FF000000"/>
      <name val="Calibri"/>
      <family val="2"/>
    </font>
    <font>
      <sz val="11"/>
      <color rgb="FF000000"/>
      <name val="Calibri"/>
      <family val="2"/>
    </font>
    <font>
      <sz val="11"/>
      <color rgb="FFFFFFFF"/>
      <name val="Calibri"/>
      <family val="2"/>
    </font>
    <font>
      <sz val="11"/>
      <color rgb="FF000000"/>
      <name val="Calibri"/>
      <family val="2"/>
      <scheme val="minor"/>
    </font>
    <font>
      <b/>
      <u/>
      <sz val="11"/>
      <name val="Calibri"/>
      <family val="2"/>
    </font>
  </fonts>
  <fills count="1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BDD7EE"/>
        <bgColor rgb="FF000000"/>
      </patternFill>
    </fill>
    <fill>
      <patternFill patternType="solid">
        <fgColor rgb="FF70AD47"/>
        <bgColor rgb="FF000000"/>
      </patternFill>
    </fill>
    <fill>
      <patternFill patternType="solid">
        <fgColor rgb="FFFFD966"/>
        <bgColor rgb="FF000000"/>
      </patternFill>
    </fill>
    <fill>
      <patternFill patternType="solid">
        <fgColor theme="7" tint="-0.249977111117893"/>
        <bgColor indexed="64"/>
      </patternFill>
    </fill>
    <fill>
      <patternFill patternType="solid">
        <fgColor rgb="FFCC99FF"/>
        <bgColor indexed="64"/>
      </patternFill>
    </fill>
  </fills>
  <borders count="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70">
    <xf numFmtId="0" fontId="0" fillId="0" borderId="0" xfId="0"/>
    <xf numFmtId="0" fontId="0" fillId="0" borderId="0" xfId="0" applyAlignment="1">
      <alignment horizontal="center"/>
    </xf>
    <xf numFmtId="14" fontId="0" fillId="0" borderId="0" xfId="0" applyNumberFormat="1" applyAlignment="1">
      <alignment horizontal="center"/>
    </xf>
    <xf numFmtId="14" fontId="0" fillId="0" borderId="0" xfId="0" applyNumberFormat="1" applyAlignment="1">
      <alignment horizontal="center" vertical="center"/>
    </xf>
    <xf numFmtId="2" fontId="0" fillId="0" borderId="0" xfId="0" applyNumberFormat="1" applyAlignment="1">
      <alignment horizontal="center" vertical="center"/>
    </xf>
    <xf numFmtId="0" fontId="0" fillId="0" borderId="0" xfId="0" applyFill="1"/>
    <xf numFmtId="2" fontId="0" fillId="0" borderId="0" xfId="0" applyNumberFormat="1" applyFill="1" applyAlignment="1">
      <alignment horizontal="center"/>
    </xf>
    <xf numFmtId="0" fontId="0" fillId="0" borderId="0" xfId="0" applyFill="1" applyAlignment="1">
      <alignment horizontal="center"/>
    </xf>
    <xf numFmtId="14" fontId="0" fillId="0" borderId="0" xfId="0" applyNumberFormat="1"/>
    <xf numFmtId="2" fontId="0" fillId="0" borderId="0" xfId="0" applyNumberFormat="1" applyFill="1" applyAlignment="1">
      <alignment horizontal="center" vertical="center"/>
    </xf>
    <xf numFmtId="164" fontId="0" fillId="0" borderId="0" xfId="0" applyNumberFormat="1" applyFill="1" applyAlignment="1">
      <alignment horizontal="center" vertical="center"/>
    </xf>
    <xf numFmtId="14" fontId="0" fillId="0" borderId="0" xfId="0" applyNumberFormat="1" applyFill="1" applyAlignment="1">
      <alignment horizontal="center"/>
    </xf>
    <xf numFmtId="0" fontId="3" fillId="7" borderId="1" xfId="0" applyFont="1" applyFill="1" applyBorder="1" applyAlignment="1">
      <alignment horizontal="center" vertical="center" wrapText="1"/>
    </xf>
    <xf numFmtId="0" fontId="2" fillId="4" borderId="0" xfId="0" applyFont="1" applyFill="1"/>
    <xf numFmtId="0" fontId="0" fillId="0" borderId="0" xfId="0" applyFill="1" applyBorder="1"/>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3"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2" fillId="4"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5" borderId="5" xfId="0" applyFill="1" applyBorder="1" applyAlignment="1">
      <alignment horizontal="center" vertical="center" wrapText="1"/>
    </xf>
    <xf numFmtId="0" fontId="2" fillId="4" borderId="5"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0" fillId="0" borderId="0" xfId="0" applyBorder="1"/>
    <xf numFmtId="0" fontId="3" fillId="0" borderId="5" xfId="0" applyFont="1" applyFill="1" applyBorder="1" applyAlignment="1">
      <alignment horizontal="center" vertical="center" wrapText="1"/>
    </xf>
    <xf numFmtId="0" fontId="0" fillId="4" borderId="0" xfId="0" applyFill="1" applyAlignment="1">
      <alignment horizontal="center"/>
    </xf>
    <xf numFmtId="14" fontId="2" fillId="4" borderId="0" xfId="0" applyNumberFormat="1" applyFont="1" applyFill="1" applyAlignment="1">
      <alignment horizontal="center"/>
    </xf>
    <xf numFmtId="0" fontId="2" fillId="4" borderId="0" xfId="0" applyFont="1" applyFill="1" applyAlignment="1">
      <alignment horizontal="center"/>
    </xf>
    <xf numFmtId="2" fontId="2" fillId="4" borderId="0" xfId="0" applyNumberFormat="1" applyFont="1" applyFill="1" applyAlignment="1">
      <alignment horizontal="center" vertical="center"/>
    </xf>
    <xf numFmtId="2" fontId="0" fillId="4" borderId="0" xfId="0" applyNumberFormat="1" applyFill="1" applyAlignment="1">
      <alignment horizontal="center"/>
    </xf>
    <xf numFmtId="0" fontId="6" fillId="11" borderId="3" xfId="0" applyFont="1" applyFill="1" applyBorder="1" applyAlignment="1">
      <alignment horizontal="center" vertical="center" wrapText="1"/>
    </xf>
    <xf numFmtId="1" fontId="0" fillId="0" borderId="0" xfId="0" applyNumberFormat="1"/>
    <xf numFmtId="0" fontId="3" fillId="0" borderId="0" xfId="0" applyFont="1" applyAlignment="1">
      <alignment horizontal="left"/>
    </xf>
    <xf numFmtId="0" fontId="3" fillId="0" borderId="0" xfId="0" applyFont="1" applyFill="1" applyBorder="1" applyAlignment="1">
      <alignment horizontal="left" vertical="center"/>
    </xf>
    <xf numFmtId="1" fontId="0" fillId="0" borderId="0" xfId="0" applyNumberFormat="1" applyFill="1" applyAlignment="1">
      <alignment horizontal="center"/>
    </xf>
    <xf numFmtId="1" fontId="0" fillId="0" borderId="0" xfId="0" applyNumberFormat="1" applyAlignment="1">
      <alignment horizontal="center"/>
    </xf>
    <xf numFmtId="0" fontId="6" fillId="13" borderId="5" xfId="0" applyFont="1" applyFill="1" applyBorder="1" applyAlignment="1">
      <alignment horizontal="center" vertical="center" wrapText="1"/>
    </xf>
    <xf numFmtId="0" fontId="7" fillId="12" borderId="5" xfId="0" applyFont="1" applyFill="1" applyBorder="1" applyAlignment="1">
      <alignment horizontal="center" vertical="center" wrapText="1"/>
    </xf>
    <xf numFmtId="0" fontId="7" fillId="12" borderId="6" xfId="0" applyFont="1" applyFill="1" applyBorder="1" applyAlignment="1">
      <alignment horizontal="center" vertical="center" wrapText="1"/>
    </xf>
    <xf numFmtId="0" fontId="6" fillId="0" borderId="0" xfId="0" applyFont="1" applyFill="1" applyBorder="1" applyAlignment="1">
      <alignment horizontal="center" vertical="center" wrapText="1"/>
    </xf>
    <xf numFmtId="2" fontId="2" fillId="4" borderId="0" xfId="0" applyNumberFormat="1" applyFont="1" applyFill="1" applyAlignment="1">
      <alignment horizontal="center"/>
    </xf>
    <xf numFmtId="0" fontId="6" fillId="14" borderId="5"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0" xfId="0" applyBorder="1" applyAlignment="1">
      <alignment horizontal="center"/>
    </xf>
    <xf numFmtId="0" fontId="8" fillId="0" borderId="0" xfId="0" applyFont="1" applyBorder="1" applyAlignment="1">
      <alignment horizontal="left"/>
    </xf>
    <xf numFmtId="14" fontId="8" fillId="0" borderId="0" xfId="0" applyNumberFormat="1" applyFont="1" applyBorder="1" applyAlignment="1">
      <alignment horizontal="left"/>
    </xf>
    <xf numFmtId="16" fontId="8" fillId="0" borderId="0" xfId="0" applyNumberFormat="1" applyFont="1" applyBorder="1" applyAlignment="1">
      <alignment horizontal="left"/>
    </xf>
    <xf numFmtId="0" fontId="2" fillId="8" borderId="7" xfId="0" applyFont="1" applyFill="1" applyBorder="1" applyAlignment="1">
      <alignment horizontal="center" vertical="center" wrapText="1"/>
    </xf>
    <xf numFmtId="0" fontId="0" fillId="10" borderId="7" xfId="0" applyFill="1" applyBorder="1" applyAlignment="1">
      <alignment horizontal="center" vertical="center" wrapText="1"/>
    </xf>
    <xf numFmtId="2" fontId="0" fillId="0" borderId="0" xfId="0" applyNumberForma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Alignment="1">
      <alignment horizontal="left" wrapText="1"/>
    </xf>
    <xf numFmtId="0" fontId="2" fillId="15" borderId="2" xfId="0" applyFont="1" applyFill="1" applyBorder="1" applyAlignment="1">
      <alignment horizontal="center" vertical="center" wrapText="1"/>
    </xf>
    <xf numFmtId="2" fontId="2" fillId="4" borderId="0" xfId="0" applyNumberFormat="1" applyFont="1" applyFill="1"/>
    <xf numFmtId="165" fontId="0" fillId="0" borderId="0" xfId="0" applyNumberFormat="1" applyAlignment="1">
      <alignment horizontal="center" vertical="center"/>
    </xf>
    <xf numFmtId="165" fontId="0" fillId="4" borderId="0" xfId="0" applyNumberFormat="1" applyFill="1" applyAlignment="1">
      <alignment horizontal="center" vertical="center"/>
    </xf>
    <xf numFmtId="165" fontId="2" fillId="4" borderId="0" xfId="0" applyNumberFormat="1" applyFont="1" applyFill="1"/>
    <xf numFmtId="165" fontId="2" fillId="4" borderId="0" xfId="0" applyNumberFormat="1" applyFont="1" applyFill="1" applyAlignment="1">
      <alignment horizontal="center" vertical="center"/>
    </xf>
    <xf numFmtId="0" fontId="3" fillId="16"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Norvasc (amlodipine besylate;</a:t>
            </a:r>
            <a:r>
              <a:rPr lang="en-US" sz="1800" b="1" baseline="0">
                <a:solidFill>
                  <a:sysClr val="windowText" lastClr="000000"/>
                </a:solidFill>
              </a:rPr>
              <a:t> NDA 19787)</a:t>
            </a:r>
            <a:endParaRPr lang="en-US"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3598376234905877"/>
          <c:y val="6.0904805040957653E-2"/>
          <c:w val="0.72750454065145831"/>
          <c:h val="0.74561932722237634"/>
        </c:manualLayout>
      </c:layout>
      <c:barChart>
        <c:barDir val="bar"/>
        <c:grouping val="stacked"/>
        <c:varyColors val="0"/>
        <c:ser>
          <c:idx val="0"/>
          <c:order val="0"/>
          <c:tx>
            <c:strRef>
              <c:f>'Bar Graph (# years)'!$B$1</c:f>
              <c:strCache>
                <c:ptCount val="1"/>
                <c:pt idx="0">
                  <c:v>Column1 (gap before earliest priority date)</c:v>
                </c:pt>
              </c:strCache>
            </c:strRef>
          </c:tx>
          <c:spPr>
            <a:noFill/>
            <a:ln>
              <a:solidFill>
                <a:schemeClr val="bg1"/>
              </a:solidFill>
            </a:ln>
            <a:effectLst/>
          </c:spPr>
          <c:invertIfNegative val="0"/>
          <c:cat>
            <c:strRef>
              <c:f>'Bar Graph (# years)'!$A$3:$A$6</c:f>
              <c:strCache>
                <c:ptCount val="4"/>
                <c:pt idx="0">
                  <c:v>4572909 (Genus including amlodipine)</c:v>
                </c:pt>
                <c:pt idx="1">
                  <c:v>4879303 (Amlodipine besylate and 
formulations thereof)</c:v>
                </c:pt>
                <c:pt idx="2">
                  <c:v>FDA Exclusivity NPP</c:v>
                </c:pt>
                <c:pt idx="3">
                  <c:v>FDA Exclusivity I-472</c:v>
                </c:pt>
              </c:strCache>
            </c:strRef>
          </c:cat>
          <c:val>
            <c:numRef>
              <c:f>'Bar Graph (# years)'!$B$3:$B$6</c:f>
              <c:numCache>
                <c:formatCode>0.00</c:formatCode>
                <c:ptCount val="4"/>
                <c:pt idx="0">
                  <c:v>0</c:v>
                </c:pt>
                <c:pt idx="1">
                  <c:v>4.1396303901437372</c:v>
                </c:pt>
                <c:pt idx="2">
                  <c:v>20.930869267624914</c:v>
                </c:pt>
                <c:pt idx="3">
                  <c:v>22.652977412731005</c:v>
                </c:pt>
              </c:numCache>
            </c:numRef>
          </c:val>
          <c:extLst>
            <c:ext xmlns:c16="http://schemas.microsoft.com/office/drawing/2014/chart" uri="{C3380CC4-5D6E-409C-BE32-E72D297353CC}">
              <c16:uniqueId val="{00000009-F61F-429C-B648-83080D56F475}"/>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years)'!$A$3:$A$6</c:f>
              <c:strCache>
                <c:ptCount val="4"/>
                <c:pt idx="0">
                  <c:v>4572909 (Genus including amlodipine)</c:v>
                </c:pt>
                <c:pt idx="1">
                  <c:v>4879303 (Amlodipine besylate and 
formulations thereof)</c:v>
                </c:pt>
                <c:pt idx="2">
                  <c:v>FDA Exclusivity NPP</c:v>
                </c:pt>
                <c:pt idx="3">
                  <c:v>FDA Exclusivity I-472</c:v>
                </c:pt>
              </c:strCache>
            </c:strRef>
          </c:cat>
          <c:val>
            <c:numRef>
              <c:f>'Bar Graph (# years)'!$C$3:$C$4</c:f>
              <c:numCache>
                <c:formatCode>0.00</c:formatCode>
                <c:ptCount val="2"/>
                <c:pt idx="0">
                  <c:v>1.0020533880903491</c:v>
                </c:pt>
                <c:pt idx="1">
                  <c:v>1.5550992470910336</c:v>
                </c:pt>
              </c:numCache>
            </c:numRef>
          </c:val>
          <c:extLst>
            <c:ext xmlns:c16="http://schemas.microsoft.com/office/drawing/2014/chart" uri="{C3380CC4-5D6E-409C-BE32-E72D297353CC}">
              <c16:uniqueId val="{0000000A-F61F-429C-B648-83080D56F475}"/>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years)'!$A$3:$A$6</c:f>
              <c:strCache>
                <c:ptCount val="4"/>
                <c:pt idx="0">
                  <c:v>4572909 (Genus including amlodipine)</c:v>
                </c:pt>
                <c:pt idx="1">
                  <c:v>4879303 (Amlodipine besylate and 
formulations thereof)</c:v>
                </c:pt>
                <c:pt idx="2">
                  <c:v>FDA Exclusivity NPP</c:v>
                </c:pt>
                <c:pt idx="3">
                  <c:v>FDA Exclusivity I-472</c:v>
                </c:pt>
              </c:strCache>
            </c:strRef>
          </c:cat>
          <c:val>
            <c:numRef>
              <c:f>'Bar Graph (# years)'!$D$3:$D$4</c:f>
              <c:numCache>
                <c:formatCode>0.00</c:formatCode>
                <c:ptCount val="2"/>
                <c:pt idx="0">
                  <c:v>2.0616016427104724</c:v>
                </c:pt>
                <c:pt idx="1">
                  <c:v>1.0677618069815196</c:v>
                </c:pt>
              </c:numCache>
            </c:numRef>
          </c:val>
          <c:extLst>
            <c:ext xmlns:c16="http://schemas.microsoft.com/office/drawing/2014/chart" uri="{C3380CC4-5D6E-409C-BE32-E72D297353CC}">
              <c16:uniqueId val="{0000000B-F61F-429C-B648-83080D56F475}"/>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years)'!$A$3:$A$6</c:f>
              <c:strCache>
                <c:ptCount val="4"/>
                <c:pt idx="0">
                  <c:v>4572909 (Genus including amlodipine)</c:v>
                </c:pt>
                <c:pt idx="1">
                  <c:v>4879303 (Amlodipine besylate and 
formulations thereof)</c:v>
                </c:pt>
                <c:pt idx="2">
                  <c:v>FDA Exclusivity NPP</c:v>
                </c:pt>
                <c:pt idx="3">
                  <c:v>FDA Exclusivity I-472</c:v>
                </c:pt>
              </c:strCache>
            </c:strRef>
          </c:cat>
          <c:val>
            <c:numRef>
              <c:f>'Bar Graph (# years)'!$E$3:$E$4</c:f>
              <c:numCache>
                <c:formatCode>0.00</c:formatCode>
                <c:ptCount val="2"/>
                <c:pt idx="0">
                  <c:v>6.4284736481861735</c:v>
                </c:pt>
                <c:pt idx="1">
                  <c:v>2.729637234770705</c:v>
                </c:pt>
              </c:numCache>
            </c:numRef>
          </c:val>
          <c:extLst>
            <c:ext xmlns:c16="http://schemas.microsoft.com/office/drawing/2014/chart" uri="{C3380CC4-5D6E-409C-BE32-E72D297353CC}">
              <c16:uniqueId val="{0000000C-F61F-429C-B648-83080D56F475}"/>
            </c:ext>
          </c:extLst>
        </c:ser>
        <c:ser>
          <c:idx val="4"/>
          <c:order val="4"/>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years)'!$A$3:$A$6</c:f>
              <c:strCache>
                <c:ptCount val="4"/>
                <c:pt idx="0">
                  <c:v>4572909 (Genus including amlodipine)</c:v>
                </c:pt>
                <c:pt idx="1">
                  <c:v>4879303 (Amlodipine besylate and 
formulations thereof)</c:v>
                </c:pt>
                <c:pt idx="2">
                  <c:v>FDA Exclusivity NPP</c:v>
                </c:pt>
                <c:pt idx="3">
                  <c:v>FDA Exclusivity I-472</c:v>
                </c:pt>
              </c:strCache>
            </c:strRef>
          </c:cat>
          <c:val>
            <c:numRef>
              <c:f>'Bar Graph (# years)'!$F$3:$F$4</c:f>
              <c:numCache>
                <c:formatCode>0.00</c:formatCode>
                <c:ptCount val="2"/>
                <c:pt idx="0">
                  <c:v>10.571526351813826</c:v>
                </c:pt>
                <c:pt idx="1">
                  <c:v>14.269678302532512</c:v>
                </c:pt>
              </c:numCache>
            </c:numRef>
          </c:val>
          <c:extLst>
            <c:ext xmlns:c16="http://schemas.microsoft.com/office/drawing/2014/chart" uri="{C3380CC4-5D6E-409C-BE32-E72D297353CC}">
              <c16:uniqueId val="{0000000D-F61F-429C-B648-83080D56F475}"/>
            </c:ext>
          </c:extLst>
        </c:ser>
        <c:ser>
          <c:idx val="5"/>
          <c:order val="5"/>
          <c:tx>
            <c:strRef>
              <c:f>'Bar Graph (# years)'!$G$1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cat>
            <c:strRef>
              <c:f>'Bar Graph (# years)'!$A$3:$A$6</c:f>
              <c:strCache>
                <c:ptCount val="4"/>
                <c:pt idx="0">
                  <c:v>4572909 (Genus including amlodipine)</c:v>
                </c:pt>
                <c:pt idx="1">
                  <c:v>4879303 (Amlodipine besylate and 
formulations thereof)</c:v>
                </c:pt>
                <c:pt idx="2">
                  <c:v>FDA Exclusivity NPP</c:v>
                </c:pt>
                <c:pt idx="3">
                  <c:v>FDA Exclusivity I-472</c:v>
                </c:pt>
              </c:strCache>
            </c:strRef>
          </c:cat>
          <c:val>
            <c:numRef>
              <c:f>'Bar Graph (# years)'!$G$3:$G$4</c:f>
              <c:numCache>
                <c:formatCode>0.00</c:formatCode>
                <c:ptCount val="2"/>
                <c:pt idx="0">
                  <c:v>0</c:v>
                </c:pt>
                <c:pt idx="1">
                  <c:v>0</c:v>
                </c:pt>
              </c:numCache>
            </c:numRef>
          </c:val>
          <c:extLst>
            <c:ext xmlns:c16="http://schemas.microsoft.com/office/drawing/2014/chart" uri="{C3380CC4-5D6E-409C-BE32-E72D297353CC}">
              <c16:uniqueId val="{0000000E-F61F-429C-B648-83080D56F475}"/>
            </c:ext>
          </c:extLst>
        </c:ser>
        <c:ser>
          <c:idx val="7"/>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D6B-45C5-8037-99DA7A2F93A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years)'!$A$3:$A$6</c:f>
              <c:strCache>
                <c:ptCount val="4"/>
                <c:pt idx="0">
                  <c:v>4572909 (Genus including amlodipine)</c:v>
                </c:pt>
                <c:pt idx="1">
                  <c:v>4879303 (Amlodipine besylate and 
formulations thereof)</c:v>
                </c:pt>
                <c:pt idx="2">
                  <c:v>FDA Exclusivity NPP</c:v>
                </c:pt>
                <c:pt idx="3">
                  <c:v>FDA Exclusivity I-472</c:v>
                </c:pt>
              </c:strCache>
            </c:strRef>
          </c:cat>
          <c:val>
            <c:numRef>
              <c:f>'Bar Graph (# years)'!$H$3:$H$4</c:f>
              <c:numCache>
                <c:formatCode>0.00</c:formatCode>
                <c:ptCount val="2"/>
                <c:pt idx="0">
                  <c:v>3.4277891854893907</c:v>
                </c:pt>
                <c:pt idx="1">
                  <c:v>0</c:v>
                </c:pt>
              </c:numCache>
            </c:numRef>
          </c:val>
          <c:extLst>
            <c:ext xmlns:c16="http://schemas.microsoft.com/office/drawing/2014/chart" uri="{C3380CC4-5D6E-409C-BE32-E72D297353CC}">
              <c16:uniqueId val="{00000000-1242-408C-ACE2-26EB34FF67C7}"/>
            </c:ext>
          </c:extLst>
        </c:ser>
        <c:ser>
          <c:idx val="9"/>
          <c:order val="7"/>
          <c:tx>
            <c:strRef>
              <c:f>'Bar Graph (# years)'!$J$1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dPt>
            <c:idx val="3"/>
            <c:invertIfNegative val="0"/>
            <c:bubble3D val="0"/>
            <c:extLst>
              <c:ext xmlns:c16="http://schemas.microsoft.com/office/drawing/2014/chart" uri="{C3380CC4-5D6E-409C-BE32-E72D297353CC}">
                <c16:uniqueId val="{00000001-36A2-4C4F-92E9-20B1A7D52E94}"/>
              </c:ext>
            </c:extLst>
          </c:dPt>
          <c:dLbls>
            <c:dLbl>
              <c:idx val="2"/>
              <c:layout>
                <c:manualLayout>
                  <c:x val="-2.706701409061965E-3"/>
                  <c:y val="-5.09044636948697E-2"/>
                </c:manualLayout>
              </c:layout>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1.7928486817511635E-2"/>
                      <c:h val="4.8490668451320551E-2"/>
                    </c:manualLayout>
                  </c15:layout>
                </c:ext>
                <c:ext xmlns:c16="http://schemas.microsoft.com/office/drawing/2014/chart" uri="{C3380CC4-5D6E-409C-BE32-E72D297353CC}">
                  <c16:uniqueId val="{00000002-36A2-4C4F-92E9-20B1A7D52E94}"/>
                </c:ext>
              </c:extLst>
            </c:dLbl>
            <c:dLbl>
              <c:idx val="3"/>
              <c:layout>
                <c:manualLayout>
                  <c:x val="-1.3533507045310322E-3"/>
                  <c:y val="-5.25466099032258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6A2-4C4F-92E9-20B1A7D52E94}"/>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'Bar Graph (# years)'!$J$3:$J$6</c:f>
              <c:numCache>
                <c:formatCode>0.0</c:formatCode>
                <c:ptCount val="4"/>
                <c:pt idx="2">
                  <c:v>3.0006844626967832</c:v>
                </c:pt>
                <c:pt idx="3">
                  <c:v>3.0006844626967832</c:v>
                </c:pt>
              </c:numCache>
            </c:numRef>
          </c:val>
          <c:extLst>
            <c:ext xmlns:c16="http://schemas.microsoft.com/office/drawing/2014/chart" uri="{C3380CC4-5D6E-409C-BE32-E72D297353CC}">
              <c16:uniqueId val="{00000001-8857-4539-B6E0-B458160AB11B}"/>
            </c:ext>
          </c:extLst>
        </c:ser>
        <c:ser>
          <c:idx val="6"/>
          <c:order val="8"/>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dLbls>
            <c:dLbl>
              <c:idx val="0"/>
              <c:layout>
                <c:manualLayout>
                  <c:x val="-7.5713045320411644E-4"/>
                  <c:y val="-5.459688449287995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D6B-45C5-8037-99DA7A2F93AA}"/>
                </c:ext>
              </c:extLst>
            </c:dLbl>
            <c:dLbl>
              <c:idx val="1"/>
              <c:layout>
                <c:manualLayout>
                  <c:x val="-6.8002143196014345E-3"/>
                  <c:y val="-5.230120275362860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D6B-45C5-8037-99DA7A2F93A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years)'!$A$3:$A$6</c:f>
              <c:strCache>
                <c:ptCount val="4"/>
                <c:pt idx="0">
                  <c:v>4572909 (Genus including amlodipine)</c:v>
                </c:pt>
                <c:pt idx="1">
                  <c:v>4879303 (Amlodipine besylate and 
formulations thereof)</c:v>
                </c:pt>
                <c:pt idx="2">
                  <c:v>FDA Exclusivity NPP</c:v>
                </c:pt>
                <c:pt idx="3">
                  <c:v>FDA Exclusivity I-472</c:v>
                </c:pt>
              </c:strCache>
            </c:strRef>
          </c:cat>
          <c:val>
            <c:numRef>
              <c:f>'Bar Graph (# years)'!$I$3:$I$4</c:f>
              <c:numCache>
                <c:formatCode>0.0</c:formatCode>
                <c:ptCount val="2"/>
                <c:pt idx="0">
                  <c:v>0.50308008213552358</c:v>
                </c:pt>
                <c:pt idx="1">
                  <c:v>0.49555099247091033</c:v>
                </c:pt>
              </c:numCache>
            </c:numRef>
          </c:val>
          <c:extLst>
            <c:ext xmlns:c16="http://schemas.microsoft.com/office/drawing/2014/chart" uri="{C3380CC4-5D6E-409C-BE32-E72D297353CC}">
              <c16:uniqueId val="{0000000F-F61F-429C-B648-83080D56F475}"/>
            </c:ext>
          </c:extLst>
        </c:ser>
        <c:ser>
          <c:idx val="8"/>
          <c:order val="9"/>
          <c:tx>
            <c:strRef>
              <c:f>'Bar Graph (# years)'!$K$1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cat>
            <c:strRef>
              <c:f>'Bar Graph (# years)'!$A$3:$A$6</c:f>
              <c:strCache>
                <c:ptCount val="4"/>
                <c:pt idx="0">
                  <c:v>4572909 (Genus including amlodipine)</c:v>
                </c:pt>
                <c:pt idx="1">
                  <c:v>4879303 (Amlodipine besylate and 
formulations thereof)</c:v>
                </c:pt>
                <c:pt idx="2">
                  <c:v>FDA Exclusivity NPP</c:v>
                </c:pt>
                <c:pt idx="3">
                  <c:v>FDA Exclusivity I-472</c:v>
                </c:pt>
              </c:strCache>
            </c:strRef>
          </c:cat>
          <c:val>
            <c:numRef>
              <c:f>'Bar Graph (# years)'!$K$3:$K$4</c:f>
              <c:numCache>
                <c:formatCode>0.000</c:formatCode>
                <c:ptCount val="2"/>
                <c:pt idx="0">
                  <c:v>0</c:v>
                </c:pt>
                <c:pt idx="1">
                  <c:v>0</c:v>
                </c:pt>
              </c:numCache>
            </c:numRef>
          </c:val>
          <c:extLst>
            <c:ext xmlns:c16="http://schemas.microsoft.com/office/drawing/2014/chart" uri="{C3380CC4-5D6E-409C-BE32-E72D297353CC}">
              <c16:uniqueId val="{0000000A-9D27-44D5-9AB2-5D53DEBF949F}"/>
            </c:ext>
          </c:extLst>
        </c:ser>
        <c:dLbls>
          <c:showLegendKey val="0"/>
          <c:showVal val="0"/>
          <c:showCatName val="0"/>
          <c:showSerName val="0"/>
          <c:showPercent val="0"/>
          <c:showBubbleSize val="0"/>
        </c:dLbls>
        <c:gapWidth val="100"/>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6.8719845321605156E-3"/>
              <c:y val="0.3048356328078069"/>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0.1698593133332964"/>
              <c:y val="0.82184436531996152"/>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5.4895208030250268E-2"/>
          <c:y val="0.89616096847125837"/>
          <c:w val="0.94195382921523985"/>
          <c:h val="7.352543015425482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630671</xdr:colOff>
      <xdr:row>8</xdr:row>
      <xdr:rowOff>127214</xdr:rowOff>
    </xdr:from>
    <xdr:to>
      <xdr:col>8</xdr:col>
      <xdr:colOff>1034703</xdr:colOff>
      <xdr:row>49</xdr:row>
      <xdr:rowOff>50800</xdr:rowOff>
    </xdr:to>
    <xdr:graphicFrame macro="">
      <xdr:nvGraphicFramePr>
        <xdr:cNvPr id="2" name="Chart 1" descr="NORVASC was approved on July 31, 1992. Generic versions of amlodipine besylate (2.5 mg, 5.0 mg, 10.0 mg) (ANDA 076418) were launched on March 23, 2007, after U.S. Patent No. 4,879,303 was found invalid.  Thus, the NDA applicant enjoyed less than 15 years of market exclusivity (the period from the date of FDA approval until the generic launched).&#10;USPTO identified two patents. One patent covers a genus of compounds, including amlodipine, and methods of treating or preventing hypertension. The other patent covers amlodipine besylate and pharmaceutical formulations containing amlodipine besylate, including tablets, capsules, and solutions. " title="NORVASC (amlodipine besylate; NDA 19787)">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0.10516</cdr:x>
      <cdr:y>0.844</cdr:y>
    </cdr:from>
    <cdr:to>
      <cdr:x>0.98818</cdr:x>
      <cdr:y>0.89162</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1973667" y="6527586"/>
          <a:ext cx="16572662" cy="3683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solidFill>
                <a:sysClr val="windowText" lastClr="000000"/>
              </a:solidFill>
            </a:rPr>
            <a:t>                                               </a:t>
          </a:r>
          <a:r>
            <a:rPr lang="en-US" sz="1400" b="1">
              <a:solidFill>
                <a:sysClr val="windowText" lastClr="000000"/>
              </a:solidFill>
            </a:rPr>
            <a:t> 2/2/1983</a:t>
          </a:r>
          <a:r>
            <a:rPr lang="en-US" sz="1400" b="1" baseline="0">
              <a:solidFill>
                <a:sysClr val="windowText" lastClr="000000"/>
              </a:solidFill>
            </a:rPr>
            <a:t>                                          </a:t>
          </a:r>
          <a:r>
            <a:rPr lang="en-US" sz="1400" b="1">
              <a:solidFill>
                <a:sysClr val="windowText" lastClr="000000"/>
              </a:solidFill>
            </a:rPr>
            <a:t>2/2/1988                                 </a:t>
          </a:r>
          <a:r>
            <a:rPr lang="en-US" sz="1400" b="1" baseline="0">
              <a:solidFill>
                <a:sysClr val="windowText" lastClr="000000"/>
              </a:solidFill>
            </a:rPr>
            <a:t>       </a:t>
          </a:r>
          <a:r>
            <a:rPr lang="en-US" sz="1400" b="1">
              <a:solidFill>
                <a:sysClr val="windowText" lastClr="000000"/>
              </a:solidFill>
            </a:rPr>
            <a:t>2/2/1993   </a:t>
          </a:r>
          <a:r>
            <a:rPr lang="en-US" sz="1400" b="1" baseline="0">
              <a:solidFill>
                <a:sysClr val="windowText" lastClr="000000"/>
              </a:solidFill>
            </a:rPr>
            <a:t>                                    </a:t>
          </a:r>
          <a:r>
            <a:rPr lang="en-US" sz="1400" b="1">
              <a:solidFill>
                <a:sysClr val="windowText" lastClr="000000"/>
              </a:solidFill>
            </a:rPr>
            <a:t>2/2/1998    </a:t>
          </a:r>
          <a:r>
            <a:rPr lang="en-US" sz="1400" b="1" baseline="0">
              <a:solidFill>
                <a:sysClr val="windowText" lastClr="000000"/>
              </a:solidFill>
            </a:rPr>
            <a:t>                                   2/2/2003                                        2/2/2008                                      2/2/2013</a:t>
          </a:r>
          <a:endParaRPr lang="en-US" sz="1400" b="1">
            <a:solidFill>
              <a:sysClr val="windowText" lastClr="000000"/>
            </a:solidFill>
          </a:endParaRPr>
        </a:p>
      </cdr:txBody>
    </cdr:sp>
  </cdr:relSizeAnchor>
  <cdr:relSizeAnchor xmlns:cdr="http://schemas.openxmlformats.org/drawingml/2006/chartDrawing">
    <cdr:from>
      <cdr:x>0.46623</cdr:x>
      <cdr:y>0.10668</cdr:y>
    </cdr:from>
    <cdr:to>
      <cdr:x>0.46646</cdr:x>
      <cdr:y>0.8128</cdr:y>
    </cdr:to>
    <cdr:cxnSp macro="">
      <cdr:nvCxnSpPr>
        <cdr:cNvPr id="3" name="Straight Connector 2">
          <a:extLst xmlns:a="http://schemas.openxmlformats.org/drawingml/2006/main">
            <a:ext uri="{FF2B5EF4-FFF2-40B4-BE49-F238E27FC236}">
              <a16:creationId xmlns:a16="http://schemas.microsoft.com/office/drawing/2014/main" id="{680A0740-E5A9-4C28-BBD3-377B99927932}"/>
            </a:ext>
          </a:extLst>
        </cdr:cNvPr>
        <cdr:cNvCxnSpPr/>
      </cdr:nvCxnSpPr>
      <cdr:spPr>
        <a:xfrm xmlns:a="http://schemas.openxmlformats.org/drawingml/2006/main">
          <a:off x="8750313" y="825072"/>
          <a:ext cx="4316" cy="5461214"/>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0.38255</cdr:x>
      <cdr:y>0.07513</cdr:y>
    </cdr:from>
    <cdr:to>
      <cdr:x>0.46546</cdr:x>
      <cdr:y>0.15269</cdr:y>
    </cdr:to>
    <cdr:sp macro="" textlink="">
      <cdr:nvSpPr>
        <cdr:cNvPr id="4" name="TextBox 3">
          <a:extLst xmlns:a="http://schemas.openxmlformats.org/drawingml/2006/main">
            <a:ext uri="{FF2B5EF4-FFF2-40B4-BE49-F238E27FC236}">
              <a16:creationId xmlns:a16="http://schemas.microsoft.com/office/drawing/2014/main" id="{2E813AE8-12EB-48E2-82D1-4EAB301DB38C}"/>
            </a:ext>
          </a:extLst>
        </cdr:cNvPr>
        <cdr:cNvSpPr txBox="1"/>
      </cdr:nvSpPr>
      <cdr:spPr>
        <a:xfrm xmlns:a="http://schemas.openxmlformats.org/drawingml/2006/main">
          <a:off x="7179829" y="581033"/>
          <a:ext cx="1555968" cy="599853"/>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7/31/1992</a:t>
          </a:r>
        </a:p>
      </cdr:txBody>
    </cdr:sp>
  </cdr:relSizeAnchor>
  <cdr:relSizeAnchor xmlns:cdr="http://schemas.openxmlformats.org/drawingml/2006/chartDrawing">
    <cdr:from>
      <cdr:x>0.82374</cdr:x>
      <cdr:y>0.06073</cdr:y>
    </cdr:from>
    <cdr:to>
      <cdr:x>0.82442</cdr:x>
      <cdr:y>0.81116</cdr:y>
    </cdr:to>
    <cdr:cxnSp macro="">
      <cdr:nvCxnSpPr>
        <cdr:cNvPr id="5" name="Straight Connector 4">
          <a:extLst xmlns:a="http://schemas.openxmlformats.org/drawingml/2006/main">
            <a:ext uri="{FF2B5EF4-FFF2-40B4-BE49-F238E27FC236}">
              <a16:creationId xmlns:a16="http://schemas.microsoft.com/office/drawing/2014/main" id="{E4CA8DC5-4CA5-4B28-BEFA-B89700FAED2A}"/>
            </a:ext>
          </a:extLst>
        </cdr:cNvPr>
        <cdr:cNvCxnSpPr/>
      </cdr:nvCxnSpPr>
      <cdr:spPr>
        <a:xfrm xmlns:a="http://schemas.openxmlformats.org/drawingml/2006/main" flipH="1">
          <a:off x="15460207" y="469691"/>
          <a:ext cx="12762" cy="5803890"/>
        </a:xfrm>
        <a:prstGeom xmlns:a="http://schemas.openxmlformats.org/drawingml/2006/main" prst="line">
          <a:avLst/>
        </a:prstGeom>
        <a:ln xmlns:a="http://schemas.openxmlformats.org/drawingml/2006/main" w="28575">
          <a:solidFill>
            <a:srgbClr val="7030A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0.82442</cdr:x>
      <cdr:y>0.3372</cdr:y>
    </cdr:from>
    <cdr:to>
      <cdr:x>0.90828</cdr:x>
      <cdr:y>0.41213</cdr:y>
    </cdr:to>
    <cdr:sp macro="" textlink="">
      <cdr:nvSpPr>
        <cdr:cNvPr id="6" name="TextBox 2">
          <a:extLst xmlns:a="http://schemas.openxmlformats.org/drawingml/2006/main">
            <a:ext uri="{FF2B5EF4-FFF2-40B4-BE49-F238E27FC236}">
              <a16:creationId xmlns:a16="http://schemas.microsoft.com/office/drawing/2014/main" id="{A87D9FEA-71A4-44C1-8998-F50F8FA1A8AB}"/>
            </a:ext>
          </a:extLst>
        </cdr:cNvPr>
        <cdr:cNvSpPr txBox="1"/>
      </cdr:nvSpPr>
      <cdr:spPr>
        <a:xfrm xmlns:a="http://schemas.openxmlformats.org/drawingml/2006/main">
          <a:off x="15472844" y="2607934"/>
          <a:ext cx="1573904" cy="579515"/>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7030A0"/>
              </a:solidFill>
            </a:rPr>
            <a:t>Generi</a:t>
          </a:r>
          <a:r>
            <a:rPr lang="en-US" sz="1600" b="1" baseline="0">
              <a:solidFill>
                <a:srgbClr val="7030A0"/>
              </a:solidFill>
            </a:rPr>
            <a:t>c Launch</a:t>
          </a:r>
          <a:endParaRPr lang="en-US" sz="1600" b="1">
            <a:solidFill>
              <a:srgbClr val="7030A0"/>
            </a:solidFill>
          </a:endParaRPr>
        </a:p>
        <a:p xmlns:a="http://schemas.openxmlformats.org/drawingml/2006/main">
          <a:pPr algn="ctr"/>
          <a:r>
            <a:rPr lang="en-US" sz="1600" b="1">
              <a:solidFill>
                <a:srgbClr val="7030A0"/>
              </a:solidFill>
            </a:rPr>
            <a:t>3/23/2007</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W19"/>
  <sheetViews>
    <sheetView zoomScale="70" zoomScaleNormal="70" workbookViewId="0">
      <pane xSplit="1" ySplit="2" topLeftCell="B3" activePane="bottomRight" state="frozen"/>
      <selection pane="bottomRight" activeCell="H31" sqref="H31"/>
      <selection pane="bottomLeft" activeCell="A3" sqref="A3"/>
      <selection pane="topRight" activeCell="B1" sqref="B1"/>
    </sheetView>
  </sheetViews>
  <sheetFormatPr defaultRowHeight="15"/>
  <cols>
    <col min="1" max="1" width="72.7109375" customWidth="1"/>
    <col min="2" max="2" width="17.42578125" customWidth="1"/>
    <col min="3" max="3" width="15.85546875" style="1" customWidth="1"/>
    <col min="4" max="4" width="27" customWidth="1"/>
    <col min="5" max="5" width="14.85546875" style="1" customWidth="1"/>
    <col min="6" max="6" width="24.7109375" customWidth="1"/>
    <col min="7" max="7" width="16" style="1" customWidth="1"/>
    <col min="8" max="8" width="25.28515625" customWidth="1"/>
    <col min="9" max="9" width="20.5703125" style="1" customWidth="1"/>
    <col min="10" max="10" width="16.7109375" customWidth="1"/>
    <col min="11" max="11" width="20.5703125" customWidth="1"/>
    <col min="12" max="12" width="29.5703125" customWidth="1"/>
    <col min="13" max="13" width="35.28515625" customWidth="1"/>
    <col min="14" max="14" width="14.7109375" customWidth="1"/>
    <col min="15" max="15" width="18" customWidth="1"/>
    <col min="16" max="20" width="21.140625" customWidth="1"/>
    <col min="21" max="21" width="21.85546875" customWidth="1"/>
    <col min="22" max="22" width="27" customWidth="1"/>
    <col min="23" max="23" width="16.85546875" customWidth="1"/>
    <col min="24" max="24" width="10.5703125" bestFit="1" customWidth="1"/>
  </cols>
  <sheetData>
    <row r="1" spans="1:23" s="34" customFormat="1" ht="133.5" customHeight="1">
      <c r="A1" s="27" t="s">
        <v>0</v>
      </c>
      <c r="B1" s="28" t="s">
        <v>1</v>
      </c>
      <c r="C1" s="28" t="s">
        <v>2</v>
      </c>
      <c r="D1" s="28" t="s">
        <v>3</v>
      </c>
      <c r="E1" s="28" t="s">
        <v>4</v>
      </c>
      <c r="F1" s="29" t="s">
        <v>5</v>
      </c>
      <c r="G1" s="28" t="s">
        <v>6</v>
      </c>
      <c r="H1" s="30" t="s">
        <v>7</v>
      </c>
      <c r="I1" s="28" t="s">
        <v>8</v>
      </c>
      <c r="J1" s="28" t="s">
        <v>9</v>
      </c>
      <c r="K1" s="52" t="s">
        <v>10</v>
      </c>
      <c r="L1" s="28" t="s">
        <v>11</v>
      </c>
      <c r="M1" s="47" t="s">
        <v>12</v>
      </c>
      <c r="N1" s="31" t="s">
        <v>13</v>
      </c>
      <c r="O1" s="28" t="s">
        <v>14</v>
      </c>
      <c r="P1" s="12" t="s">
        <v>15</v>
      </c>
      <c r="Q1" s="28" t="s">
        <v>16</v>
      </c>
      <c r="R1" s="28" t="s">
        <v>17</v>
      </c>
      <c r="S1" s="48" t="s">
        <v>18</v>
      </c>
      <c r="T1" s="49" t="s">
        <v>19</v>
      </c>
      <c r="U1" s="35" t="s">
        <v>20</v>
      </c>
      <c r="V1" s="32" t="s">
        <v>21</v>
      </c>
      <c r="W1" s="33" t="s">
        <v>22</v>
      </c>
    </row>
    <row r="2" spans="1:23" s="14" customFormat="1" ht="90" customHeight="1">
      <c r="A2" s="41" t="s">
        <v>23</v>
      </c>
      <c r="B2" s="18" t="s">
        <v>24</v>
      </c>
      <c r="C2" s="18" t="s">
        <v>24</v>
      </c>
      <c r="D2" s="18" t="s">
        <v>25</v>
      </c>
      <c r="E2" s="18" t="s">
        <v>24</v>
      </c>
      <c r="F2" s="18" t="s">
        <v>26</v>
      </c>
      <c r="G2" s="18" t="s">
        <v>24</v>
      </c>
      <c r="H2" s="18" t="s">
        <v>27</v>
      </c>
      <c r="I2" s="18" t="s">
        <v>28</v>
      </c>
      <c r="J2" s="18" t="s">
        <v>24</v>
      </c>
      <c r="K2" s="41" t="s">
        <v>29</v>
      </c>
      <c r="L2" s="18" t="s">
        <v>30</v>
      </c>
      <c r="M2" s="41" t="s">
        <v>31</v>
      </c>
      <c r="N2" s="18" t="s">
        <v>32</v>
      </c>
      <c r="O2" s="18" t="s">
        <v>33</v>
      </c>
      <c r="P2" s="18" t="s">
        <v>34</v>
      </c>
      <c r="Q2" s="18" t="s">
        <v>35</v>
      </c>
      <c r="R2" s="18" t="s">
        <v>36</v>
      </c>
      <c r="S2" s="18" t="s">
        <v>37</v>
      </c>
      <c r="T2" s="18" t="s">
        <v>38</v>
      </c>
      <c r="U2" s="19" t="s">
        <v>24</v>
      </c>
      <c r="V2" s="19" t="s">
        <v>39</v>
      </c>
      <c r="W2" s="19" t="s">
        <v>40</v>
      </c>
    </row>
    <row r="3" spans="1:23">
      <c r="A3" s="43" t="s">
        <v>41</v>
      </c>
      <c r="B3" s="2">
        <v>30349</v>
      </c>
      <c r="C3" s="2">
        <v>30349</v>
      </c>
      <c r="D3" s="45">
        <f>DATEDIF(B4, C3, "D")</f>
        <v>0</v>
      </c>
      <c r="E3" s="2">
        <v>30715</v>
      </c>
      <c r="F3" s="1">
        <f t="shared" ref="F3:F4" si="0">DATEDIF(C3, E3, "D")</f>
        <v>366</v>
      </c>
      <c r="G3" s="2">
        <v>31468</v>
      </c>
      <c r="H3" s="1">
        <f>DATEDIF(E3, G3, "D")</f>
        <v>753</v>
      </c>
      <c r="I3" s="3">
        <f>DATE(1986,2,25)+(17*365.25)</f>
        <v>37677.25</v>
      </c>
      <c r="J3" s="2">
        <v>33816</v>
      </c>
      <c r="K3" s="7">
        <f>IF(J3&lt;G3, 0, IF(Q3&lt;I3, IF(Q3&lt;J3, (Q3-G3), (J3-G3)), IF(I3&lt;J3, (I3-G3), (J3-G3))))</f>
        <v>2348</v>
      </c>
      <c r="L3" s="3">
        <f>O3</f>
        <v>37677.25</v>
      </c>
      <c r="M3" s="46">
        <f>IF(G3&lt;J3, IF(Q3&lt;I3, (Q3-J3), (I3-J3)), IF(Q3&lt;I3, (Q3-G3), (I3-G3)))</f>
        <v>3861.25</v>
      </c>
      <c r="N3" s="1">
        <v>0</v>
      </c>
      <c r="O3" s="11">
        <f>I3+N3</f>
        <v>37677.25</v>
      </c>
      <c r="P3" s="7">
        <v>1252</v>
      </c>
      <c r="Q3" s="11">
        <f>IF(L3&gt;O3, O3, L3)</f>
        <v>37677.25</v>
      </c>
      <c r="R3" s="11">
        <f>Q3+P3</f>
        <v>38929.25</v>
      </c>
      <c r="S3" s="11">
        <f>DATE(YEAR(R3),MONTH(R3) +6,DAY(R3))</f>
        <v>39113</v>
      </c>
      <c r="T3" s="50">
        <f>S3-R3</f>
        <v>183.75</v>
      </c>
      <c r="U3" s="36"/>
      <c r="V3" s="40"/>
      <c r="W3" s="6">
        <f>DATEDIF(Q3, O3, "D")</f>
        <v>0</v>
      </c>
    </row>
    <row r="4" spans="1:23">
      <c r="A4" s="44" t="s">
        <v>42</v>
      </c>
      <c r="B4" s="2">
        <v>30349</v>
      </c>
      <c r="C4" s="2">
        <v>31861</v>
      </c>
      <c r="D4" s="45">
        <f>DATEDIF(B4, C4, "D")</f>
        <v>1512</v>
      </c>
      <c r="E4" s="2">
        <v>32429</v>
      </c>
      <c r="F4" s="1">
        <f t="shared" si="0"/>
        <v>568</v>
      </c>
      <c r="G4" s="2">
        <v>32819</v>
      </c>
      <c r="H4" s="1">
        <f t="shared" ref="H4" si="1">DATEDIF(E4, G4, "D")</f>
        <v>390</v>
      </c>
      <c r="I4" s="3">
        <f>DATE(YEAR(G4) + 17,MONTH(G4),DAY(G4))</f>
        <v>39028</v>
      </c>
      <c r="J4" s="2">
        <v>33816</v>
      </c>
      <c r="K4" s="7">
        <f>IF(J4&lt;G4, 0, IF(Q4&lt;I4, IF(Q4&lt;J4, (Q4-G4), (J4-G4)), IF(I4&lt;J4, (I4-G4), (J4-G4))))</f>
        <v>997</v>
      </c>
      <c r="L4" s="3">
        <f>O4</f>
        <v>39028</v>
      </c>
      <c r="M4" s="46">
        <f>IF(G4&lt;J4, IF(Q4&lt;I4, (Q4-J4), (I4-J4)), IF(Q4&lt;I4, (Q4-G4), (I4-G4)))</f>
        <v>5212</v>
      </c>
      <c r="N4" s="7">
        <v>0</v>
      </c>
      <c r="O4" s="11">
        <f>I4+N4</f>
        <v>39028</v>
      </c>
      <c r="P4" s="45">
        <v>0</v>
      </c>
      <c r="Q4" s="11">
        <f t="shared" ref="Q4" si="2">IF(L4&gt;O4, O4, L4)</f>
        <v>39028</v>
      </c>
      <c r="R4" s="11">
        <f>Q4+P4</f>
        <v>39028</v>
      </c>
      <c r="S4" s="11">
        <f t="shared" ref="S4" si="3">DATE(YEAR(R4),MONTH(R4) +6,DAY(R4))</f>
        <v>39209</v>
      </c>
      <c r="T4" s="50">
        <f t="shared" ref="T4" si="4">S4-R4</f>
        <v>181</v>
      </c>
      <c r="U4" s="36"/>
      <c r="V4" s="40"/>
      <c r="W4" s="6">
        <f>DATEDIF(Q4, O4, "D")</f>
        <v>0</v>
      </c>
    </row>
    <row r="5" spans="1:23">
      <c r="A5" s="13" t="s">
        <v>43</v>
      </c>
      <c r="B5" s="37">
        <v>30349</v>
      </c>
      <c r="C5" s="37">
        <v>37994</v>
      </c>
      <c r="D5" s="51">
        <f>DATEDIF(B5, C5, "D")</f>
        <v>7645</v>
      </c>
      <c r="E5" s="13"/>
      <c r="F5" s="13"/>
      <c r="G5" s="13"/>
      <c r="H5" s="13"/>
      <c r="I5" s="13"/>
      <c r="J5" s="37"/>
      <c r="K5" s="13"/>
      <c r="L5" s="13"/>
      <c r="M5" s="13"/>
      <c r="N5" s="13"/>
      <c r="O5" s="13"/>
      <c r="P5" s="13"/>
      <c r="Q5" s="13"/>
      <c r="R5" s="13"/>
      <c r="S5" s="13"/>
      <c r="T5" s="13"/>
      <c r="U5" s="37">
        <v>39090</v>
      </c>
      <c r="V5" s="38">
        <f>DATEDIF(C5, U5, "D")</f>
        <v>1096</v>
      </c>
      <c r="W5" s="13"/>
    </row>
    <row r="6" spans="1:23">
      <c r="A6" s="13" t="s">
        <v>44</v>
      </c>
      <c r="B6" s="37">
        <v>30349</v>
      </c>
      <c r="C6" s="37">
        <v>39090</v>
      </c>
      <c r="D6" s="51">
        <f t="shared" ref="D6:D7" si="5">DATEDIF(B6, C6, "D")</f>
        <v>8741</v>
      </c>
      <c r="E6" s="13"/>
      <c r="F6" s="13"/>
      <c r="G6" s="13"/>
      <c r="H6" s="13"/>
      <c r="I6" s="13"/>
      <c r="J6" s="37"/>
      <c r="K6" s="13"/>
      <c r="L6" s="13"/>
      <c r="M6" s="13"/>
      <c r="N6" s="13"/>
      <c r="O6" s="13"/>
      <c r="P6" s="13"/>
      <c r="Q6" s="13"/>
      <c r="R6" s="13"/>
      <c r="S6" s="13"/>
      <c r="T6" s="13"/>
      <c r="U6" s="37">
        <v>39271</v>
      </c>
      <c r="V6" s="38">
        <f>DATEDIF(C6, U6, "D")</f>
        <v>181</v>
      </c>
      <c r="W6" s="13"/>
    </row>
    <row r="7" spans="1:23">
      <c r="A7" s="13" t="s">
        <v>45</v>
      </c>
      <c r="B7" s="37">
        <v>30349</v>
      </c>
      <c r="C7" s="37">
        <v>38623</v>
      </c>
      <c r="D7" s="51">
        <f t="shared" si="5"/>
        <v>8274</v>
      </c>
      <c r="E7" s="13"/>
      <c r="F7" s="13"/>
      <c r="G7" s="13"/>
      <c r="H7" s="13"/>
      <c r="I7" s="13"/>
      <c r="J7" s="37"/>
      <c r="K7" s="13"/>
      <c r="L7" s="13"/>
      <c r="M7" s="13"/>
      <c r="N7" s="13"/>
      <c r="O7" s="13"/>
      <c r="P7" s="13"/>
      <c r="Q7" s="13"/>
      <c r="R7" s="13"/>
      <c r="S7" s="13"/>
      <c r="T7" s="13"/>
      <c r="U7" s="37">
        <v>39719</v>
      </c>
      <c r="V7" s="38">
        <f>DATEDIF(C7, U7, "D")</f>
        <v>1096</v>
      </c>
      <c r="W7" s="13"/>
    </row>
    <row r="8" spans="1:23">
      <c r="L8" s="5"/>
      <c r="M8" s="5"/>
      <c r="N8" s="1" t="s">
        <v>46</v>
      </c>
      <c r="O8" s="1"/>
      <c r="P8" s="1" t="s">
        <v>47</v>
      </c>
      <c r="Q8" s="1" t="s">
        <v>47</v>
      </c>
      <c r="R8" s="1"/>
      <c r="S8" s="1"/>
      <c r="T8" s="1"/>
    </row>
    <row r="9" spans="1:23">
      <c r="L9" s="5"/>
      <c r="M9" s="5"/>
      <c r="N9" s="1"/>
      <c r="O9" s="1"/>
      <c r="P9" s="1"/>
      <c r="Q9" s="1"/>
      <c r="R9" s="1"/>
      <c r="S9" s="1"/>
      <c r="T9" s="1"/>
    </row>
    <row r="10" spans="1:23">
      <c r="N10" s="1"/>
      <c r="O10" s="1"/>
      <c r="P10" s="1"/>
      <c r="Q10" s="1"/>
      <c r="R10" s="1"/>
      <c r="S10" s="1"/>
      <c r="T10" s="1"/>
    </row>
    <row r="11" spans="1:23" s="54" customFormat="1">
      <c r="A11" s="53"/>
      <c r="B11" s="53"/>
      <c r="C11" s="53"/>
      <c r="D11" s="53"/>
      <c r="E11" s="53"/>
      <c r="F11" s="53"/>
      <c r="G11" s="53"/>
      <c r="H11" s="53"/>
      <c r="I11" s="53"/>
      <c r="J11" s="53"/>
      <c r="K11" s="53"/>
      <c r="L11" s="53"/>
      <c r="M11" s="53"/>
      <c r="N11" s="53"/>
      <c r="O11" s="53"/>
      <c r="P11" s="53"/>
      <c r="Q11" s="53"/>
      <c r="R11" s="53"/>
    </row>
    <row r="12" spans="1:23" s="34" customFormat="1">
      <c r="A12" s="55"/>
      <c r="B12" s="55"/>
      <c r="C12" s="55"/>
      <c r="D12" s="55"/>
      <c r="E12" s="55"/>
      <c r="F12" s="55"/>
      <c r="G12" s="55"/>
      <c r="H12" s="56"/>
      <c r="I12" s="55"/>
      <c r="J12" s="55"/>
      <c r="K12" s="55"/>
      <c r="L12" s="55"/>
      <c r="M12" s="55"/>
      <c r="N12" s="55"/>
      <c r="O12" s="55"/>
      <c r="P12" s="55"/>
      <c r="Q12" s="55"/>
      <c r="R12" s="55"/>
    </row>
    <row r="13" spans="1:23" s="34" customFormat="1">
      <c r="A13" s="55"/>
      <c r="B13" s="55"/>
      <c r="C13" s="55"/>
      <c r="D13" s="55"/>
      <c r="E13" s="55"/>
      <c r="F13" s="55"/>
      <c r="G13" s="55"/>
      <c r="H13" s="56"/>
      <c r="I13" s="55"/>
      <c r="J13" s="55"/>
      <c r="K13" s="55"/>
      <c r="L13" s="55"/>
      <c r="M13" s="55"/>
      <c r="N13" s="55"/>
      <c r="O13" s="55"/>
      <c r="P13" s="55"/>
      <c r="Q13" s="55"/>
      <c r="R13" s="55"/>
    </row>
    <row r="14" spans="1:23" s="34" customFormat="1">
      <c r="A14" s="55"/>
      <c r="B14" s="55"/>
      <c r="C14" s="55"/>
      <c r="D14" s="55"/>
      <c r="E14" s="55"/>
      <c r="F14" s="57"/>
      <c r="G14" s="55"/>
      <c r="H14" s="56"/>
      <c r="I14" s="55"/>
      <c r="J14" s="55"/>
      <c r="K14" s="55"/>
      <c r="L14" s="55"/>
      <c r="M14" s="55"/>
      <c r="N14" s="55"/>
      <c r="O14" s="55"/>
      <c r="P14" s="55"/>
      <c r="Q14" s="55"/>
      <c r="R14" s="55"/>
    </row>
    <row r="18" spans="11:11">
      <c r="K18" s="8"/>
    </row>
    <row r="19" spans="11:11">
      <c r="K19" s="8"/>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A8"/>
  <sheetViews>
    <sheetView tabSelected="1" zoomScale="75" zoomScaleNormal="75" workbookViewId="0">
      <pane ySplit="1" topLeftCell="B2" activePane="bottomLeft" state="frozen"/>
      <selection pane="bottomLeft" activeCell="B18" sqref="B18"/>
    </sheetView>
  </sheetViews>
  <sheetFormatPr defaultRowHeight="15"/>
  <cols>
    <col min="1" max="1" width="93.28515625" bestFit="1" customWidth="1"/>
    <col min="2" max="2" width="22.42578125" customWidth="1"/>
    <col min="3" max="3" width="23" customWidth="1"/>
    <col min="4" max="4" width="21.28515625" customWidth="1"/>
    <col min="5" max="5" width="19.42578125" bestFit="1" customWidth="1"/>
    <col min="6" max="6" width="37.7109375" customWidth="1"/>
    <col min="7" max="7" width="38" customWidth="1"/>
    <col min="8" max="10" width="20" customWidth="1"/>
    <col min="11" max="11" width="21.5703125" customWidth="1"/>
    <col min="12" max="12" width="22.5703125" customWidth="1"/>
  </cols>
  <sheetData>
    <row r="1" spans="1:27" ht="69" customHeight="1">
      <c r="A1" s="26" t="s">
        <v>48</v>
      </c>
      <c r="B1" s="26" t="s">
        <v>49</v>
      </c>
      <c r="C1" s="20" t="s">
        <v>50</v>
      </c>
      <c r="D1" s="21" t="s">
        <v>51</v>
      </c>
      <c r="E1" s="22" t="s">
        <v>52</v>
      </c>
      <c r="F1" s="23" t="s">
        <v>53</v>
      </c>
      <c r="G1" s="24" t="s">
        <v>54</v>
      </c>
      <c r="H1" s="69" t="s">
        <v>55</v>
      </c>
      <c r="I1" s="63" t="s">
        <v>56</v>
      </c>
      <c r="J1" s="25" t="s">
        <v>57</v>
      </c>
      <c r="K1" s="58" t="s">
        <v>58</v>
      </c>
      <c r="L1" s="15"/>
    </row>
    <row r="2" spans="1:27" ht="112.5" customHeight="1">
      <c r="A2" s="17" t="s">
        <v>59</v>
      </c>
      <c r="B2" s="17" t="s">
        <v>60</v>
      </c>
      <c r="C2" s="17" t="s">
        <v>61</v>
      </c>
      <c r="D2" s="17" t="s">
        <v>62</v>
      </c>
      <c r="E2" s="17" t="s">
        <v>63</v>
      </c>
      <c r="F2" s="17" t="s">
        <v>64</v>
      </c>
      <c r="G2" s="17" t="s">
        <v>65</v>
      </c>
      <c r="H2" s="17" t="s">
        <v>66</v>
      </c>
      <c r="I2" s="17" t="s">
        <v>67</v>
      </c>
      <c r="J2" s="17" t="s">
        <v>68</v>
      </c>
      <c r="K2" s="59" t="s">
        <v>69</v>
      </c>
      <c r="L2" s="15"/>
      <c r="M2" s="15"/>
      <c r="N2" s="15"/>
      <c r="O2" s="15"/>
      <c r="P2" s="15"/>
      <c r="Q2" s="15"/>
      <c r="R2" s="16"/>
      <c r="S2" s="16"/>
      <c r="T2" s="16"/>
      <c r="U2" s="16"/>
      <c r="V2" s="15"/>
      <c r="W2" s="15"/>
      <c r="X2" s="15"/>
      <c r="Y2" s="15"/>
      <c r="Z2" s="15"/>
      <c r="AA2" s="15"/>
    </row>
    <row r="3" spans="1:27">
      <c r="A3" s="62" t="s">
        <v>70</v>
      </c>
      <c r="B3" s="9">
        <f>'Data for Bar Graph (# days)'!D3/365.25</f>
        <v>0</v>
      </c>
      <c r="C3" s="4">
        <f>'Data for Bar Graph (# days)'!F3/365.25</f>
        <v>1.0020533880903491</v>
      </c>
      <c r="D3" s="4">
        <f>'Data for Bar Graph (# days)'!H3/365.25</f>
        <v>2.0616016427104724</v>
      </c>
      <c r="E3" s="9">
        <f>'Data for Bar Graph (# days)'!K3/365.25</f>
        <v>6.4284736481861735</v>
      </c>
      <c r="F3" s="4">
        <f>'Data for Bar Graph (# days)'!M3/365.25</f>
        <v>10.571526351813826</v>
      </c>
      <c r="G3" s="4">
        <f>IF(K3&gt;0, IF(((('Data for Bar Graph (# days)'!N3-'Data for Bar Graph (# days)'!W3))/365.25)&gt;0, (('Data for Bar Graph (# days)'!N3-'Data for Bar Graph (# days)'!W3))/365.25, 0), ('Data for Bar Graph (# days)'!N3/365.25))</f>
        <v>0</v>
      </c>
      <c r="H3" s="4">
        <f>'Data for Bar Graph (# days)'!P3/365.25</f>
        <v>3.4277891854893907</v>
      </c>
      <c r="I3" s="65">
        <f>'Data for Bar Graph (# days)'!T3/365.25</f>
        <v>0.50308008213552358</v>
      </c>
      <c r="J3" s="66"/>
      <c r="K3" s="10">
        <f>'Data for Bar Graph (# days)'!W3/365.25</f>
        <v>0</v>
      </c>
      <c r="L3" s="60"/>
    </row>
    <row r="4" spans="1:27" ht="30">
      <c r="A4" s="61" t="s">
        <v>71</v>
      </c>
      <c r="B4" s="9">
        <f>'Data for Bar Graph (# days)'!D4/365.25</f>
        <v>4.1396303901437372</v>
      </c>
      <c r="C4" s="4">
        <f>'Data for Bar Graph (# days)'!F4/365.25</f>
        <v>1.5550992470910336</v>
      </c>
      <c r="D4" s="4">
        <f>'Data for Bar Graph (# days)'!H4/365.25</f>
        <v>1.0677618069815196</v>
      </c>
      <c r="E4" s="9">
        <f>'Data for Bar Graph (# days)'!K4/365.25</f>
        <v>2.729637234770705</v>
      </c>
      <c r="F4" s="4">
        <f>'Data for Bar Graph (# days)'!M4/365.25</f>
        <v>14.269678302532512</v>
      </c>
      <c r="G4" s="4">
        <f>IF(K4&gt;0, IF(((('Data for Bar Graph (# days)'!N4-'Data for Bar Graph (# days)'!W4))/365.25)&gt;0, (('Data for Bar Graph (# days)'!N4-'Data for Bar Graph (# days)'!W4))/365.25, 0), ('Data for Bar Graph (# days)'!N4/365.25))</f>
        <v>0</v>
      </c>
      <c r="H4" s="4">
        <f>'Data for Bar Graph (# days)'!P4/365.25</f>
        <v>0</v>
      </c>
      <c r="I4" s="65">
        <f>'Data for Bar Graph (# days)'!T4/365.25</f>
        <v>0.49555099247091033</v>
      </c>
      <c r="J4" s="66"/>
      <c r="K4" s="10">
        <f>'Data for Bar Graph (# days)'!W4/365.25</f>
        <v>0</v>
      </c>
      <c r="L4" s="60"/>
    </row>
    <row r="5" spans="1:27">
      <c r="A5" s="13" t="s">
        <v>43</v>
      </c>
      <c r="B5" s="39">
        <f>'Data for Bar Graph (# days)'!D5/365.25</f>
        <v>20.930869267624914</v>
      </c>
      <c r="C5" s="13"/>
      <c r="D5" s="13"/>
      <c r="E5" s="13"/>
      <c r="F5" s="13"/>
      <c r="G5" s="64"/>
      <c r="H5" s="64"/>
      <c r="I5" s="67"/>
      <c r="J5" s="68">
        <f>'Data for Bar Graph (# days)'!V5/365.25</f>
        <v>3.0006844626967832</v>
      </c>
      <c r="K5" s="13"/>
      <c r="L5" s="14"/>
    </row>
    <row r="6" spans="1:27">
      <c r="A6" s="13" t="s">
        <v>45</v>
      </c>
      <c r="B6" s="39">
        <f>'Data for Bar Graph (# days)'!D7/365.25</f>
        <v>22.652977412731005</v>
      </c>
      <c r="C6" s="13"/>
      <c r="D6" s="13"/>
      <c r="E6" s="13"/>
      <c r="F6" s="13"/>
      <c r="G6" s="64"/>
      <c r="H6" s="64"/>
      <c r="I6" s="67"/>
      <c r="J6" s="68">
        <f>'Data for Bar Graph (# days)'!V7/365.25</f>
        <v>3.0006844626967832</v>
      </c>
      <c r="K6" s="13"/>
      <c r="L6" s="14"/>
    </row>
    <row r="7" spans="1:27">
      <c r="J7" s="42"/>
    </row>
    <row r="8" spans="1:27">
      <c r="J8" s="42"/>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0f237262-9dbc-4cdd-8adf-cd692af5474e">
      <UserInfo>
        <DisplayName>Needham, Drew</DisplayName>
        <AccountId>22</AccountId>
        <AccountType/>
      </UserInfo>
      <UserInfo>
        <DisplayName>Reinbold, Patric</DisplayName>
        <AccountId>21</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B4F45D-1D8C-4FFC-ADFD-7DA463697B25}"/>
</file>

<file path=customXml/itemProps2.xml><?xml version="1.0" encoding="utf-8"?>
<ds:datastoreItem xmlns:ds="http://schemas.openxmlformats.org/officeDocument/2006/customXml" ds:itemID="{EFD44154-6D06-4069-80A8-3FC6004DDD91}"/>
</file>

<file path=customXml/itemProps3.xml><?xml version="1.0" encoding="utf-8"?>
<ds:datastoreItem xmlns:ds="http://schemas.openxmlformats.org/officeDocument/2006/customXml" ds:itemID="{216966F3-5632-48E0-981A-5CADC573059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Baltatzis, Andreas</cp:lastModifiedBy>
  <cp:revision/>
  <dcterms:created xsi:type="dcterms:W3CDTF">2022-03-11T13:11:25Z</dcterms:created>
  <dcterms:modified xsi:type="dcterms:W3CDTF">2023-12-20T22:20:24Z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